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n enhet\Wirecath\06 - SALES &amp; MARKETING\10 - FUTURE CLINICAL STUDIES IDEAS\Registry study Follow-up on outcome incl cost saving\Cost analysis\"/>
    </mc:Choice>
  </mc:AlternateContent>
  <xr:revisionPtr revIDLastSave="0" documentId="13_ncr:1_{69900734-92B0-4274-B602-5A9C7C396A73}" xr6:coauthVersionLast="47" xr6:coauthVersionMax="47" xr10:uidLastSave="{00000000-0000-0000-0000-000000000000}"/>
  <bookViews>
    <workbookView xWindow="-120" yWindow="-120" windowWidth="29040" windowHeight="17640" xr2:uid="{2313392A-6675-4613-9E32-D11B1C9297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E45" i="1"/>
  <c r="J45" i="1" s="1"/>
  <c r="G38" i="1"/>
  <c r="F38" i="1"/>
  <c r="H38" i="1" s="1"/>
  <c r="D38" i="1"/>
  <c r="C38" i="1"/>
  <c r="E38" i="1" s="1"/>
  <c r="H36" i="1"/>
  <c r="E36" i="1"/>
  <c r="J36" i="1" l="1"/>
  <c r="J38" i="1"/>
  <c r="H35" i="1"/>
  <c r="E35" i="1"/>
  <c r="J35" i="1" s="1"/>
  <c r="H23" i="1"/>
  <c r="M23" i="1" s="1"/>
  <c r="F22" i="1"/>
  <c r="H22" i="1" s="1"/>
  <c r="M22" i="1" s="1"/>
  <c r="G22" i="1"/>
  <c r="F23" i="1"/>
  <c r="G23" i="1"/>
  <c r="G21" i="1"/>
  <c r="F21" i="1"/>
  <c r="H21" i="1" s="1"/>
  <c r="M21" i="1" s="1"/>
  <c r="C22" i="1"/>
  <c r="D22" i="1"/>
  <c r="E22" i="1" s="1"/>
  <c r="C23" i="1"/>
  <c r="D23" i="1"/>
  <c r="D21" i="1"/>
  <c r="C21" i="1"/>
  <c r="E21" i="1" s="1"/>
  <c r="H16" i="1"/>
  <c r="M16" i="1" s="1"/>
  <c r="H15" i="1"/>
  <c r="M15" i="1" s="1"/>
  <c r="H14" i="1"/>
  <c r="M14" i="1" s="1"/>
  <c r="E16" i="1"/>
  <c r="L16" i="1" s="1"/>
  <c r="E15" i="1"/>
  <c r="L15" i="1" s="1"/>
  <c r="E14" i="1"/>
  <c r="H9" i="1"/>
  <c r="M9" i="1" s="1"/>
  <c r="H8" i="1"/>
  <c r="M8" i="1" s="1"/>
  <c r="H7" i="1"/>
  <c r="M7" i="1" s="1"/>
  <c r="H6" i="1"/>
  <c r="M6" i="1" s="1"/>
  <c r="H5" i="1"/>
  <c r="M5" i="1" s="1"/>
  <c r="H4" i="1"/>
  <c r="E5" i="1"/>
  <c r="E6" i="1"/>
  <c r="E7" i="1"/>
  <c r="L7" i="1" s="1"/>
  <c r="E8" i="1"/>
  <c r="L8" i="1" s="1"/>
  <c r="E9" i="1"/>
  <c r="E4" i="1"/>
  <c r="M4" i="1"/>
  <c r="E23" i="1" l="1"/>
  <c r="L21" i="1"/>
  <c r="O21" i="1" s="1"/>
  <c r="J21" i="1"/>
  <c r="J23" i="1"/>
  <c r="L23" i="1"/>
  <c r="O23" i="1" s="1"/>
  <c r="P23" i="1" s="1"/>
  <c r="J22" i="1"/>
  <c r="L22" i="1"/>
  <c r="O22" i="1" s="1"/>
  <c r="P22" i="1" s="1"/>
  <c r="M24" i="1"/>
  <c r="J14" i="1"/>
  <c r="O16" i="1"/>
  <c r="P16" i="1" s="1"/>
  <c r="J4" i="1"/>
  <c r="O7" i="1"/>
  <c r="P7" i="1" s="1"/>
  <c r="L4" i="1"/>
  <c r="O4" i="1" s="1"/>
  <c r="J5" i="1"/>
  <c r="J6" i="1"/>
  <c r="M10" i="1"/>
  <c r="L14" i="1"/>
  <c r="O14" i="1" s="1"/>
  <c r="J9" i="1"/>
  <c r="O15" i="1"/>
  <c r="P15" i="1" s="1"/>
  <c r="O8" i="1"/>
  <c r="P8" i="1" s="1"/>
  <c r="J8" i="1"/>
  <c r="J7" i="1"/>
  <c r="L6" i="1"/>
  <c r="O6" i="1" s="1"/>
  <c r="P6" i="1" s="1"/>
  <c r="L9" i="1"/>
  <c r="O9" i="1" s="1"/>
  <c r="P9" i="1" s="1"/>
  <c r="L5" i="1"/>
  <c r="O5" i="1" s="1"/>
  <c r="P5" i="1" s="1"/>
  <c r="J15" i="1"/>
  <c r="M17" i="1"/>
  <c r="J16" i="1"/>
  <c r="P10" i="1" l="1"/>
  <c r="L24" i="1"/>
  <c r="P24" i="1"/>
  <c r="O24" i="1"/>
  <c r="P17" i="1"/>
  <c r="L17" i="1"/>
  <c r="O10" i="1"/>
  <c r="O17" i="1"/>
  <c r="L10" i="1"/>
</calcChain>
</file>

<file path=xl/sharedStrings.xml><?xml version="1.0" encoding="utf-8"?>
<sst xmlns="http://schemas.openxmlformats.org/spreadsheetml/2006/main" count="94" uniqueCount="39">
  <si>
    <t>Costs(SEK)</t>
  </si>
  <si>
    <t>Parameter</t>
  </si>
  <si>
    <t>IV Adenosine</t>
  </si>
  <si>
    <t>PCI</t>
  </si>
  <si>
    <t>CABG</t>
  </si>
  <si>
    <t>Unplanned revasc</t>
  </si>
  <si>
    <t>Nonfatal MI</t>
  </si>
  <si>
    <t>Fatal MI</t>
  </si>
  <si>
    <t>Probability</t>
  </si>
  <si>
    <t>iFR</t>
  </si>
  <si>
    <t>FFR</t>
  </si>
  <si>
    <t>Diff iFR-FFR</t>
  </si>
  <si>
    <t>iFR-Swedeheart and DEFINE-FLAIR merged</t>
  </si>
  <si>
    <t>Cost difference iFR-FFR</t>
  </si>
  <si>
    <t>Cost difference, Adenosine excluded</t>
  </si>
  <si>
    <t>Assumption:</t>
  </si>
  <si>
    <t>FFR without HPG</t>
  </si>
  <si>
    <t>Wirecath study (Gothenburg)</t>
  </si>
  <si>
    <t xml:space="preserve">PW-COMPARE </t>
  </si>
  <si>
    <t>Total patients</t>
  </si>
  <si>
    <t>Patients</t>
  </si>
  <si>
    <t>FFR ≤0.80</t>
  </si>
  <si>
    <t>Total vessels</t>
  </si>
  <si>
    <t>Merged</t>
  </si>
  <si>
    <t>Diff</t>
  </si>
  <si>
    <t>Cost saving without HPG:</t>
  </si>
  <si>
    <t>6,67/3,26 * 5719 = 11 701 SEK</t>
  </si>
  <si>
    <t>8,14/3,26 * 5719 = 14 279 SEK</t>
  </si>
  <si>
    <t>Florie et al Misclassification study</t>
  </si>
  <si>
    <t>10 SEK = 1€ in 2021</t>
  </si>
  <si>
    <t>(HPG = Hydrostatic pressure gradient)</t>
  </si>
  <si>
    <t>iFR-Swedeheart/Berntorp et al.</t>
  </si>
  <si>
    <t>DEFINE-FLAIR/Berntorp et al.</t>
  </si>
  <si>
    <t>Excluded in analysis below</t>
  </si>
  <si>
    <t>(=572€)</t>
  </si>
  <si>
    <t>Cost for both CABG and PCI is linearly related to amount of PCI.</t>
  </si>
  <si>
    <t>(=206€)</t>
  </si>
  <si>
    <t>(=366€)</t>
  </si>
  <si>
    <t>This assumption is needed since amount of CABG is not possible to retrieve in PW-COMPARE, Wirecath study or the Florie et al Misclassification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</si>
</sst>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0" fontId="0" fillId="2" borderId="0" xfId="0" applyNumberFormat="1" applyFill="1"/>
    <xf numFmtId="3" fontId="1" fillId="2" borderId="0" xfId="0" applyNumberFormat="1" applyFont="1" applyFill="1"/>
    <xf numFmtId="0" fontId="3" fillId="0" borderId="0" xfId="0" applyFont="1"/>
    <xf numFmtId="0" fontId="0" fillId="0" borderId="0" xfId="0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93F5-637C-4C88-9163-D25C7034D92B}">
  <dimension ref="A1:Q47"/>
  <sheetViews>
    <sheetView tabSelected="1" topLeftCell="A16" workbookViewId="0">
      <selection activeCell="E30" sqref="E30"/>
    </sheetView>
  </sheetViews>
  <sheetFormatPr defaultRowHeight="15" x14ac:dyDescent="0.25"/>
  <cols>
    <col min="1" max="1" width="21.85546875" customWidth="1"/>
    <col min="2" max="3" width="10.7109375" customWidth="1"/>
    <col min="4" max="7" width="12.42578125" customWidth="1"/>
    <col min="8" max="8" width="13.28515625" customWidth="1"/>
    <col min="9" max="9" width="3.42578125" customWidth="1"/>
    <col min="10" max="10" width="13" customWidth="1"/>
    <col min="11" max="11" width="2.5703125" customWidth="1"/>
    <col min="12" max="12" width="9.85546875" customWidth="1"/>
    <col min="13" max="13" width="10.5703125" customWidth="1"/>
    <col min="15" max="15" width="15.7109375" customWidth="1"/>
    <col min="16" max="16" width="20.42578125" customWidth="1"/>
  </cols>
  <sheetData>
    <row r="1" spans="1:17" x14ac:dyDescent="0.25">
      <c r="B1" t="s">
        <v>29</v>
      </c>
      <c r="F1" s="4"/>
      <c r="G1" s="4"/>
    </row>
    <row r="2" spans="1:17" ht="15.75" x14ac:dyDescent="0.25">
      <c r="A2" s="7" t="s">
        <v>31</v>
      </c>
      <c r="B2" s="4"/>
      <c r="C2" s="13" t="s">
        <v>9</v>
      </c>
      <c r="D2" s="13"/>
      <c r="E2" s="13"/>
      <c r="F2" s="13" t="s">
        <v>10</v>
      </c>
      <c r="G2" s="13"/>
      <c r="H2" s="13"/>
      <c r="I2" s="4"/>
      <c r="J2" s="4"/>
      <c r="K2" s="4"/>
      <c r="L2" s="4" t="s">
        <v>9</v>
      </c>
      <c r="M2" s="4" t="s">
        <v>10</v>
      </c>
      <c r="N2" s="4"/>
      <c r="O2" s="4"/>
    </row>
    <row r="3" spans="1:17" ht="30.95" customHeight="1" x14ac:dyDescent="0.25">
      <c r="A3" t="s">
        <v>1</v>
      </c>
      <c r="B3" s="4" t="s">
        <v>0</v>
      </c>
      <c r="C3" s="4" t="s">
        <v>20</v>
      </c>
      <c r="D3" s="5" t="s">
        <v>19</v>
      </c>
      <c r="E3" s="4" t="s">
        <v>8</v>
      </c>
      <c r="F3" s="4" t="s">
        <v>20</v>
      </c>
      <c r="G3" s="5" t="s">
        <v>19</v>
      </c>
      <c r="H3" s="4" t="s">
        <v>8</v>
      </c>
      <c r="I3" s="4"/>
      <c r="J3" s="4" t="s">
        <v>11</v>
      </c>
      <c r="K3" s="4"/>
      <c r="L3" s="4" t="s">
        <v>0</v>
      </c>
      <c r="M3" s="4" t="s">
        <v>0</v>
      </c>
      <c r="N3" s="4"/>
      <c r="O3" s="5" t="s">
        <v>13</v>
      </c>
      <c r="P3" s="5" t="s">
        <v>14</v>
      </c>
    </row>
    <row r="4" spans="1:17" x14ac:dyDescent="0.25">
      <c r="A4" t="s">
        <v>2</v>
      </c>
      <c r="B4" s="2">
        <v>400</v>
      </c>
      <c r="C4" s="2">
        <v>0</v>
      </c>
      <c r="D4" s="2">
        <v>1012</v>
      </c>
      <c r="E4" s="1">
        <f>C4/D4</f>
        <v>0</v>
      </c>
      <c r="F4" s="2">
        <v>1007</v>
      </c>
      <c r="G4" s="2">
        <v>1007</v>
      </c>
      <c r="H4" s="1">
        <f>F4/G4</f>
        <v>1</v>
      </c>
      <c r="I4" s="1"/>
      <c r="J4" s="1">
        <f>E4-H4</f>
        <v>-1</v>
      </c>
      <c r="K4" s="1"/>
      <c r="L4" s="2">
        <f>B4*E4</f>
        <v>0</v>
      </c>
      <c r="M4" s="2">
        <f>B4*H4</f>
        <v>400</v>
      </c>
      <c r="N4" s="2"/>
      <c r="O4" s="2">
        <f>L4-M4</f>
        <v>-400</v>
      </c>
    </row>
    <row r="5" spans="1:17" x14ac:dyDescent="0.25">
      <c r="A5" t="s">
        <v>3</v>
      </c>
      <c r="B5" s="2">
        <v>63131</v>
      </c>
      <c r="C5" s="2">
        <v>443</v>
      </c>
      <c r="D5" s="2">
        <v>1012</v>
      </c>
      <c r="E5" s="1">
        <f t="shared" ref="E5:E9" si="0">C5/D5</f>
        <v>0.43774703557312256</v>
      </c>
      <c r="F5" s="2">
        <v>458</v>
      </c>
      <c r="G5" s="2">
        <v>1007</v>
      </c>
      <c r="H5" s="1">
        <f t="shared" ref="H5:H9" si="1">F5/G5</f>
        <v>0.45481628599801388</v>
      </c>
      <c r="I5" s="1"/>
      <c r="J5" s="1">
        <f t="shared" ref="J5:J9" si="2">E5-H5</f>
        <v>-1.7069250424891325E-2</v>
      </c>
      <c r="K5" s="1"/>
      <c r="L5" s="2">
        <f t="shared" ref="L5:L9" si="3">B5*E5</f>
        <v>27635.4081027668</v>
      </c>
      <c r="M5" s="2">
        <f t="shared" ref="M5:M9" si="4">B5*H5</f>
        <v>28713.006951340616</v>
      </c>
      <c r="N5" s="2"/>
      <c r="O5" s="2">
        <f t="shared" ref="O5:O9" si="5">L5-M5</f>
        <v>-1077.5988485738162</v>
      </c>
      <c r="P5" s="2">
        <f>O5</f>
        <v>-1077.5988485738162</v>
      </c>
    </row>
    <row r="6" spans="1:17" x14ac:dyDescent="0.25">
      <c r="A6" t="s">
        <v>4</v>
      </c>
      <c r="B6" s="2">
        <v>224113</v>
      </c>
      <c r="C6" s="2">
        <v>93</v>
      </c>
      <c r="D6" s="2">
        <v>1012</v>
      </c>
      <c r="E6" s="1">
        <f t="shared" si="0"/>
        <v>9.1897233201581024E-2</v>
      </c>
      <c r="F6" s="2">
        <v>113</v>
      </c>
      <c r="G6" s="2">
        <v>1007</v>
      </c>
      <c r="H6" s="1">
        <f t="shared" si="1"/>
        <v>0.11221449851042702</v>
      </c>
      <c r="I6" s="1"/>
      <c r="J6" s="1">
        <f t="shared" si="2"/>
        <v>-2.0317265308845991E-2</v>
      </c>
      <c r="K6" s="1"/>
      <c r="L6" s="2">
        <f t="shared" si="3"/>
        <v>20595.364624505928</v>
      </c>
      <c r="M6" s="2">
        <f t="shared" si="4"/>
        <v>25148.727904667328</v>
      </c>
      <c r="N6" s="2"/>
      <c r="O6" s="2">
        <f t="shared" si="5"/>
        <v>-4553.3632801614003</v>
      </c>
      <c r="P6" s="2">
        <f t="shared" ref="P6:P9" si="6">O6</f>
        <v>-4553.3632801614003</v>
      </c>
    </row>
    <row r="7" spans="1:17" x14ac:dyDescent="0.25">
      <c r="A7" t="s">
        <v>5</v>
      </c>
      <c r="B7" s="2">
        <v>56370</v>
      </c>
      <c r="C7" s="2">
        <v>47</v>
      </c>
      <c r="D7" s="2">
        <v>1012</v>
      </c>
      <c r="E7" s="1">
        <f t="shared" si="0"/>
        <v>4.6442687747035576E-2</v>
      </c>
      <c r="F7" s="2">
        <v>46</v>
      </c>
      <c r="G7" s="2">
        <v>1007</v>
      </c>
      <c r="H7" s="1">
        <f t="shared" si="1"/>
        <v>4.5680238331678252E-2</v>
      </c>
      <c r="I7" s="1"/>
      <c r="J7" s="1">
        <f t="shared" si="2"/>
        <v>7.624494153573233E-4</v>
      </c>
      <c r="K7" s="1"/>
      <c r="L7" s="2">
        <f t="shared" si="3"/>
        <v>2617.9743083003955</v>
      </c>
      <c r="M7" s="2">
        <f t="shared" si="4"/>
        <v>2574.9950347567033</v>
      </c>
      <c r="N7" s="2"/>
      <c r="O7" s="2">
        <f t="shared" si="5"/>
        <v>42.979273543692216</v>
      </c>
      <c r="P7" s="2">
        <f t="shared" si="6"/>
        <v>42.979273543692216</v>
      </c>
      <c r="Q7" t="s">
        <v>33</v>
      </c>
    </row>
    <row r="8" spans="1:17" x14ac:dyDescent="0.25">
      <c r="A8" t="s">
        <v>6</v>
      </c>
      <c r="B8" s="2">
        <v>33250</v>
      </c>
      <c r="C8" s="2">
        <v>22</v>
      </c>
      <c r="D8" s="2">
        <v>1012</v>
      </c>
      <c r="E8" s="1">
        <f t="shared" si="0"/>
        <v>2.1739130434782608E-2</v>
      </c>
      <c r="F8" s="2">
        <v>17</v>
      </c>
      <c r="G8" s="2">
        <v>1007</v>
      </c>
      <c r="H8" s="1">
        <f t="shared" si="1"/>
        <v>1.6881827209533268E-2</v>
      </c>
      <c r="I8" s="1"/>
      <c r="J8" s="1">
        <f t="shared" si="2"/>
        <v>4.8573032252493403E-3</v>
      </c>
      <c r="K8" s="1"/>
      <c r="L8" s="2">
        <f t="shared" si="3"/>
        <v>722.82608695652175</v>
      </c>
      <c r="M8" s="2">
        <f t="shared" si="4"/>
        <v>561.32075471698113</v>
      </c>
      <c r="N8" s="2"/>
      <c r="O8" s="2">
        <f t="shared" si="5"/>
        <v>161.50533223954062</v>
      </c>
      <c r="P8" s="2">
        <f t="shared" si="6"/>
        <v>161.50533223954062</v>
      </c>
      <c r="Q8" t="s">
        <v>33</v>
      </c>
    </row>
    <row r="9" spans="1:17" x14ac:dyDescent="0.25">
      <c r="A9" t="s">
        <v>7</v>
      </c>
      <c r="B9" s="2">
        <v>22411</v>
      </c>
      <c r="C9" s="2">
        <v>2</v>
      </c>
      <c r="D9" s="2">
        <v>1012</v>
      </c>
      <c r="E9" s="1">
        <f t="shared" si="0"/>
        <v>1.976284584980237E-3</v>
      </c>
      <c r="F9" s="2">
        <v>2</v>
      </c>
      <c r="G9" s="2">
        <v>1007</v>
      </c>
      <c r="H9" s="1">
        <f t="shared" si="1"/>
        <v>1.9860973187686196E-3</v>
      </c>
      <c r="I9" s="1"/>
      <c r="J9" s="1">
        <f t="shared" si="2"/>
        <v>-9.8127337883825889E-6</v>
      </c>
      <c r="K9" s="1"/>
      <c r="L9" s="2">
        <f t="shared" si="3"/>
        <v>44.290513833992094</v>
      </c>
      <c r="M9" s="2">
        <f t="shared" si="4"/>
        <v>44.510427010923536</v>
      </c>
      <c r="N9" s="2"/>
      <c r="O9" s="2">
        <f t="shared" si="5"/>
        <v>-0.21991317693144197</v>
      </c>
      <c r="P9" s="2">
        <f t="shared" si="6"/>
        <v>-0.21991317693144197</v>
      </c>
      <c r="Q9" t="s">
        <v>33</v>
      </c>
    </row>
    <row r="10" spans="1:17" x14ac:dyDescent="0.25">
      <c r="L10" s="3">
        <f>SUM(L4:L9)</f>
        <v>51615.863636363632</v>
      </c>
      <c r="M10" s="3">
        <f>SUM(M4:M9)</f>
        <v>57442.56107249255</v>
      </c>
      <c r="N10" s="3"/>
      <c r="O10" s="3">
        <f>SUM(O4:O9)</f>
        <v>-5826.6974361289149</v>
      </c>
      <c r="P10" s="3">
        <f>SUM(P4:P9)</f>
        <v>-5426.6974361289149</v>
      </c>
    </row>
    <row r="11" spans="1:17" x14ac:dyDescent="0.25">
      <c r="F11" s="4"/>
      <c r="G11" s="4"/>
    </row>
    <row r="12" spans="1:17" ht="15.75" x14ac:dyDescent="0.25">
      <c r="A12" s="7" t="s">
        <v>32</v>
      </c>
      <c r="B12" s="4"/>
      <c r="C12" s="13" t="s">
        <v>9</v>
      </c>
      <c r="D12" s="13"/>
      <c r="E12" s="13"/>
      <c r="F12" s="13" t="s">
        <v>10</v>
      </c>
      <c r="G12" s="13"/>
      <c r="H12" s="13"/>
      <c r="I12" s="4"/>
      <c r="J12" s="4"/>
      <c r="K12" s="4"/>
      <c r="L12" s="4" t="s">
        <v>9</v>
      </c>
      <c r="M12" s="4" t="s">
        <v>10</v>
      </c>
      <c r="N12" s="4"/>
      <c r="O12" s="4"/>
    </row>
    <row r="13" spans="1:17" ht="30.95" customHeight="1" x14ac:dyDescent="0.25">
      <c r="A13" t="s">
        <v>1</v>
      </c>
      <c r="B13" s="4" t="s">
        <v>0</v>
      </c>
      <c r="C13" s="4" t="s">
        <v>20</v>
      </c>
      <c r="D13" s="5" t="s">
        <v>19</v>
      </c>
      <c r="E13" s="4" t="s">
        <v>8</v>
      </c>
      <c r="F13" s="4" t="s">
        <v>20</v>
      </c>
      <c r="G13" s="5" t="s">
        <v>19</v>
      </c>
      <c r="H13" s="4" t="s">
        <v>8</v>
      </c>
      <c r="I13" s="4"/>
      <c r="J13" s="4" t="s">
        <v>11</v>
      </c>
      <c r="K13" s="4"/>
      <c r="L13" s="4" t="s">
        <v>0</v>
      </c>
      <c r="M13" s="4" t="s">
        <v>0</v>
      </c>
      <c r="N13" s="4"/>
      <c r="O13" s="5" t="s">
        <v>13</v>
      </c>
      <c r="P13" s="5" t="s">
        <v>14</v>
      </c>
    </row>
    <row r="14" spans="1:17" x14ac:dyDescent="0.25">
      <c r="A14" t="s">
        <v>2</v>
      </c>
      <c r="B14" s="2">
        <v>400</v>
      </c>
      <c r="C14" s="2">
        <v>0</v>
      </c>
      <c r="D14" s="2">
        <v>1242</v>
      </c>
      <c r="E14" s="1">
        <f>C14/D14</f>
        <v>0</v>
      </c>
      <c r="F14" s="2">
        <v>1250</v>
      </c>
      <c r="G14" s="2">
        <v>1250</v>
      </c>
      <c r="H14" s="1">
        <f>F14/G14</f>
        <v>1</v>
      </c>
      <c r="I14" s="1"/>
      <c r="J14" s="1">
        <f>E14-H14</f>
        <v>-1</v>
      </c>
      <c r="K14" s="1"/>
      <c r="L14" s="2">
        <f>B14*E14</f>
        <v>0</v>
      </c>
      <c r="M14" s="2">
        <f>B14*H14</f>
        <v>400</v>
      </c>
      <c r="N14" s="2"/>
      <c r="O14" s="2">
        <f>L14-M14</f>
        <v>-400</v>
      </c>
    </row>
    <row r="15" spans="1:17" x14ac:dyDescent="0.25">
      <c r="A15" t="s">
        <v>3</v>
      </c>
      <c r="B15" s="2">
        <v>63131</v>
      </c>
      <c r="C15" s="2">
        <v>565</v>
      </c>
      <c r="D15" s="2">
        <v>1242</v>
      </c>
      <c r="E15" s="1">
        <f t="shared" ref="E15:E16" si="7">C15/D15</f>
        <v>0.45491143317230276</v>
      </c>
      <c r="F15" s="2">
        <v>625</v>
      </c>
      <c r="G15" s="2">
        <v>1250</v>
      </c>
      <c r="H15" s="1">
        <f t="shared" ref="H15:H16" si="8">F15/G15</f>
        <v>0.5</v>
      </c>
      <c r="I15" s="1"/>
      <c r="J15" s="1">
        <f t="shared" ref="J15:J16" si="9">E15-H15</f>
        <v>-4.5088566827697241E-2</v>
      </c>
      <c r="K15" s="1"/>
      <c r="L15" s="2">
        <f t="shared" ref="L15:L16" si="10">B15*E15</f>
        <v>28719.013687600647</v>
      </c>
      <c r="M15" s="2">
        <f t="shared" ref="M15:M16" si="11">B15*H15</f>
        <v>31565.5</v>
      </c>
      <c r="N15" s="2"/>
      <c r="O15" s="2">
        <f t="shared" ref="O15:O16" si="12">L15-M15</f>
        <v>-2846.4863123993528</v>
      </c>
      <c r="P15" s="2">
        <f>O15</f>
        <v>-2846.4863123993528</v>
      </c>
    </row>
    <row r="16" spans="1:17" x14ac:dyDescent="0.25">
      <c r="A16" t="s">
        <v>4</v>
      </c>
      <c r="B16" s="2">
        <v>224113</v>
      </c>
      <c r="C16" s="2">
        <v>25</v>
      </c>
      <c r="D16" s="2">
        <v>1242</v>
      </c>
      <c r="E16" s="1">
        <f t="shared" si="7"/>
        <v>2.0128824476650563E-2</v>
      </c>
      <c r="F16" s="2">
        <v>42</v>
      </c>
      <c r="G16" s="2">
        <v>1250</v>
      </c>
      <c r="H16" s="1">
        <f t="shared" si="8"/>
        <v>3.3599999999999998E-2</v>
      </c>
      <c r="I16" s="1"/>
      <c r="J16" s="1">
        <f t="shared" si="9"/>
        <v>-1.3471175523349435E-2</v>
      </c>
      <c r="K16" s="1"/>
      <c r="L16" s="2">
        <f t="shared" si="10"/>
        <v>4511.1312399355875</v>
      </c>
      <c r="M16" s="2">
        <f t="shared" si="11"/>
        <v>7530.1967999999997</v>
      </c>
      <c r="N16" s="2"/>
      <c r="O16" s="2">
        <f t="shared" si="12"/>
        <v>-3019.0655600644122</v>
      </c>
      <c r="P16" s="2">
        <f t="shared" ref="P16" si="13">O16</f>
        <v>-3019.0655600644122</v>
      </c>
    </row>
    <row r="17" spans="1:17" x14ac:dyDescent="0.25">
      <c r="L17" s="3">
        <f>SUM(L14:L16)</f>
        <v>33230.144927536232</v>
      </c>
      <c r="M17" s="3">
        <f>SUM(M14:M16)</f>
        <v>39495.696799999998</v>
      </c>
      <c r="N17" s="3"/>
      <c r="O17" s="3">
        <f>SUM(O14:O16)</f>
        <v>-6265.551872463765</v>
      </c>
      <c r="P17" s="3">
        <f>SUM(P14:P16)</f>
        <v>-5865.551872463765</v>
      </c>
    </row>
    <row r="19" spans="1:17" ht="31.5" customHeight="1" x14ac:dyDescent="0.25">
      <c r="A19" s="6" t="s">
        <v>12</v>
      </c>
      <c r="B19" s="4"/>
      <c r="C19" s="13" t="s">
        <v>9</v>
      </c>
      <c r="D19" s="13"/>
      <c r="E19" s="13"/>
      <c r="F19" s="13" t="s">
        <v>10</v>
      </c>
      <c r="G19" s="13"/>
      <c r="H19" s="13"/>
      <c r="I19" s="4"/>
      <c r="J19" s="4"/>
      <c r="K19" s="4"/>
      <c r="L19" s="4" t="s">
        <v>9</v>
      </c>
      <c r="M19" s="4" t="s">
        <v>10</v>
      </c>
      <c r="N19" s="4"/>
      <c r="O19" s="4"/>
    </row>
    <row r="20" spans="1:17" ht="30.95" customHeight="1" x14ac:dyDescent="0.25">
      <c r="A20" t="s">
        <v>1</v>
      </c>
      <c r="B20" s="4" t="s">
        <v>0</v>
      </c>
      <c r="C20" s="4" t="s">
        <v>20</v>
      </c>
      <c r="D20" s="5" t="s">
        <v>19</v>
      </c>
      <c r="E20" s="4" t="s">
        <v>8</v>
      </c>
      <c r="F20" s="4" t="s">
        <v>20</v>
      </c>
      <c r="G20" s="5" t="s">
        <v>19</v>
      </c>
      <c r="H20" s="4" t="s">
        <v>8</v>
      </c>
      <c r="I20" s="4"/>
      <c r="J20" s="4" t="s">
        <v>11</v>
      </c>
      <c r="K20" s="4"/>
      <c r="L20" s="4" t="s">
        <v>0</v>
      </c>
      <c r="M20" s="4" t="s">
        <v>0</v>
      </c>
      <c r="N20" s="4"/>
      <c r="O20" s="5" t="s">
        <v>13</v>
      </c>
      <c r="P20" s="5" t="s">
        <v>14</v>
      </c>
    </row>
    <row r="21" spans="1:17" x14ac:dyDescent="0.25">
      <c r="A21" t="s">
        <v>2</v>
      </c>
      <c r="B21" s="2">
        <v>400</v>
      </c>
      <c r="C21" s="2">
        <f t="shared" ref="C21:D23" si="14">C4+C14</f>
        <v>0</v>
      </c>
      <c r="D21" s="2">
        <f t="shared" si="14"/>
        <v>2254</v>
      </c>
      <c r="E21" s="1">
        <f>C21/D21</f>
        <v>0</v>
      </c>
      <c r="F21" s="2">
        <f t="shared" ref="F21:G23" si="15">F4+F14</f>
        <v>2257</v>
      </c>
      <c r="G21" s="2">
        <f t="shared" si="15"/>
        <v>2257</v>
      </c>
      <c r="H21" s="1">
        <f>F21/G21</f>
        <v>1</v>
      </c>
      <c r="J21" s="1">
        <f>E21-H21</f>
        <v>-1</v>
      </c>
      <c r="L21" s="2">
        <f>B21*E21</f>
        <v>0</v>
      </c>
      <c r="M21" s="2">
        <f>B21*H21</f>
        <v>400</v>
      </c>
      <c r="N21" s="2"/>
      <c r="O21" s="2">
        <f>L21-M21</f>
        <v>-400</v>
      </c>
    </row>
    <row r="22" spans="1:17" x14ac:dyDescent="0.25">
      <c r="A22" t="s">
        <v>3</v>
      </c>
      <c r="B22" s="2">
        <v>63131</v>
      </c>
      <c r="C22" s="2">
        <f t="shared" si="14"/>
        <v>1008</v>
      </c>
      <c r="D22" s="2">
        <f t="shared" si="14"/>
        <v>2254</v>
      </c>
      <c r="E22" s="1">
        <f t="shared" ref="E22:E23" si="16">C22/D22</f>
        <v>0.44720496894409939</v>
      </c>
      <c r="F22" s="2">
        <f t="shared" si="15"/>
        <v>1083</v>
      </c>
      <c r="G22" s="2">
        <f t="shared" si="15"/>
        <v>2257</v>
      </c>
      <c r="H22" s="1">
        <f t="shared" ref="H22:H23" si="17">F22/G22</f>
        <v>0.47984049623393887</v>
      </c>
      <c r="J22" s="8">
        <f t="shared" ref="J22:J23" si="18">E22-H22</f>
        <v>-3.2635527289839483E-2</v>
      </c>
      <c r="L22" s="2">
        <f t="shared" ref="L22:L23" si="19">B22*E22</f>
        <v>28232.496894409938</v>
      </c>
      <c r="M22" s="2">
        <f t="shared" ref="M22:M23" si="20">B22*H22</f>
        <v>30292.810367744794</v>
      </c>
      <c r="N22" s="2"/>
      <c r="O22" s="2">
        <f t="shared" ref="O22:O23" si="21">L22-M22</f>
        <v>-2060.3134733348561</v>
      </c>
      <c r="P22" s="2">
        <f>O22</f>
        <v>-2060.3134733348561</v>
      </c>
      <c r="Q22" s="12" t="s">
        <v>36</v>
      </c>
    </row>
    <row r="23" spans="1:17" x14ac:dyDescent="0.25">
      <c r="A23" t="s">
        <v>4</v>
      </c>
      <c r="B23" s="2">
        <v>224113</v>
      </c>
      <c r="C23" s="2">
        <f t="shared" si="14"/>
        <v>118</v>
      </c>
      <c r="D23" s="2">
        <f t="shared" si="14"/>
        <v>2254</v>
      </c>
      <c r="E23" s="1">
        <f t="shared" si="16"/>
        <v>5.2351375332741791E-2</v>
      </c>
      <c r="F23" s="2">
        <f t="shared" si="15"/>
        <v>155</v>
      </c>
      <c r="G23" s="2">
        <f t="shared" si="15"/>
        <v>2257</v>
      </c>
      <c r="H23" s="1">
        <f t="shared" si="17"/>
        <v>6.867523260965884E-2</v>
      </c>
      <c r="J23" s="1">
        <f t="shared" si="18"/>
        <v>-1.6323857276917049E-2</v>
      </c>
      <c r="L23" s="2">
        <f t="shared" si="19"/>
        <v>11732.623779946762</v>
      </c>
      <c r="M23" s="2">
        <f t="shared" si="20"/>
        <v>15391.012405848471</v>
      </c>
      <c r="N23" s="2"/>
      <c r="O23" s="2">
        <f t="shared" si="21"/>
        <v>-3658.388625901709</v>
      </c>
      <c r="P23" s="2">
        <f t="shared" ref="P23" si="22">O23</f>
        <v>-3658.388625901709</v>
      </c>
      <c r="Q23" s="12" t="s">
        <v>37</v>
      </c>
    </row>
    <row r="24" spans="1:17" x14ac:dyDescent="0.25">
      <c r="L24" s="3">
        <f>SUM(L21:L23)</f>
        <v>39965.120674356702</v>
      </c>
      <c r="M24" s="3">
        <f>SUM(M21:M23)</f>
        <v>46083.822773593267</v>
      </c>
      <c r="N24" s="3"/>
      <c r="O24" s="3">
        <f>SUM(O21:O23)</f>
        <v>-6118.7020992365651</v>
      </c>
      <c r="P24" s="9">
        <f>SUM(P21:P23)</f>
        <v>-5718.7020992365651</v>
      </c>
      <c r="Q24" s="12" t="s">
        <v>34</v>
      </c>
    </row>
    <row r="28" spans="1:17" x14ac:dyDescent="0.25">
      <c r="E28" s="4" t="s">
        <v>15</v>
      </c>
    </row>
    <row r="29" spans="1:17" x14ac:dyDescent="0.25">
      <c r="E29" t="s">
        <v>35</v>
      </c>
    </row>
    <row r="30" spans="1:17" x14ac:dyDescent="0.25">
      <c r="E30" t="s">
        <v>38</v>
      </c>
    </row>
    <row r="31" spans="1:17" x14ac:dyDescent="0.25">
      <c r="E31" t="s">
        <v>30</v>
      </c>
    </row>
    <row r="33" spans="1:16" x14ac:dyDescent="0.25">
      <c r="B33" s="4"/>
      <c r="C33" s="13" t="s">
        <v>16</v>
      </c>
      <c r="D33" s="13"/>
      <c r="E33" s="13"/>
      <c r="F33" s="13" t="s">
        <v>10</v>
      </c>
      <c r="G33" s="13"/>
      <c r="H33" s="13"/>
      <c r="I33" s="4"/>
      <c r="J33" s="4"/>
      <c r="K33" s="4"/>
      <c r="L33" s="4"/>
      <c r="M33" s="4"/>
      <c r="N33" s="4"/>
      <c r="O33" s="4"/>
    </row>
    <row r="34" spans="1:16" x14ac:dyDescent="0.25">
      <c r="B34" s="4"/>
      <c r="C34" s="4" t="s">
        <v>21</v>
      </c>
      <c r="D34" s="5" t="s">
        <v>22</v>
      </c>
      <c r="E34" s="4" t="s">
        <v>8</v>
      </c>
      <c r="F34" s="4" t="s">
        <v>21</v>
      </c>
      <c r="G34" s="5" t="s">
        <v>22</v>
      </c>
      <c r="H34" s="4" t="s">
        <v>8</v>
      </c>
      <c r="I34" s="4"/>
      <c r="J34" s="4" t="s">
        <v>24</v>
      </c>
      <c r="K34" s="4"/>
      <c r="L34" s="4"/>
      <c r="M34" s="4"/>
      <c r="N34" s="4"/>
      <c r="O34" s="5"/>
      <c r="P34" s="5"/>
    </row>
    <row r="35" spans="1:16" ht="15.75" x14ac:dyDescent="0.25">
      <c r="A35" s="10" t="s">
        <v>18</v>
      </c>
      <c r="C35">
        <v>20</v>
      </c>
      <c r="D35">
        <v>47</v>
      </c>
      <c r="E35" s="1">
        <f>C35/D35</f>
        <v>0.42553191489361702</v>
      </c>
      <c r="F35">
        <v>22</v>
      </c>
      <c r="G35">
        <v>47</v>
      </c>
      <c r="H35" s="1">
        <f>F35/G35</f>
        <v>0.46808510638297873</v>
      </c>
      <c r="J35" s="1">
        <f>E35-H35</f>
        <v>-4.2553191489361708E-2</v>
      </c>
    </row>
    <row r="36" spans="1:16" x14ac:dyDescent="0.25">
      <c r="A36" t="s">
        <v>17</v>
      </c>
      <c r="C36">
        <v>4</v>
      </c>
      <c r="D36">
        <v>28</v>
      </c>
      <c r="E36" s="1">
        <f>C36/D36</f>
        <v>0.14285714285714285</v>
      </c>
      <c r="F36">
        <v>7</v>
      </c>
      <c r="G36">
        <v>28</v>
      </c>
      <c r="H36" s="1">
        <f>F36/G36</f>
        <v>0.25</v>
      </c>
      <c r="J36" s="1">
        <f>E36-H36</f>
        <v>-0.10714285714285715</v>
      </c>
    </row>
    <row r="38" spans="1:16" x14ac:dyDescent="0.25">
      <c r="A38" t="s">
        <v>23</v>
      </c>
      <c r="C38">
        <f>SUM(C35:C37)</f>
        <v>24</v>
      </c>
      <c r="D38">
        <f>SUM(D35:D37)</f>
        <v>75</v>
      </c>
      <c r="E38" s="1">
        <f>C38/D38</f>
        <v>0.32</v>
      </c>
      <c r="F38">
        <f>SUM(F35:F37)</f>
        <v>29</v>
      </c>
      <c r="G38">
        <f>SUM(G35:G37)</f>
        <v>75</v>
      </c>
      <c r="H38" s="1">
        <f>F38/G38</f>
        <v>0.38666666666666666</v>
      </c>
      <c r="J38" s="8">
        <f>E38-H38</f>
        <v>-6.6666666666666652E-2</v>
      </c>
    </row>
    <row r="40" spans="1:16" x14ac:dyDescent="0.25">
      <c r="F40" s="11" t="s">
        <v>25</v>
      </c>
      <c r="G40" t="s">
        <v>26</v>
      </c>
    </row>
    <row r="45" spans="1:16" x14ac:dyDescent="0.25">
      <c r="A45" t="s">
        <v>28</v>
      </c>
      <c r="C45">
        <v>231</v>
      </c>
      <c r="D45">
        <v>602</v>
      </c>
      <c r="E45" s="1">
        <f>C45/D45</f>
        <v>0.38372093023255816</v>
      </c>
      <c r="F45">
        <v>280</v>
      </c>
      <c r="G45">
        <v>602</v>
      </c>
      <c r="H45" s="1">
        <f>F45/G45</f>
        <v>0.46511627906976744</v>
      </c>
      <c r="J45" s="8">
        <f>E45-H45</f>
        <v>-8.139534883720928E-2</v>
      </c>
    </row>
    <row r="47" spans="1:16" x14ac:dyDescent="0.25">
      <c r="F47" s="11" t="s">
        <v>25</v>
      </c>
      <c r="G47" t="s">
        <v>27</v>
      </c>
    </row>
  </sheetData>
  <mergeCells count="8">
    <mergeCell ref="C33:E33"/>
    <mergeCell ref="F33:H33"/>
    <mergeCell ref="C2:E2"/>
    <mergeCell ref="F2:H2"/>
    <mergeCell ref="C12:E12"/>
    <mergeCell ref="F12:H12"/>
    <mergeCell ref="C19:E19"/>
    <mergeCell ref="F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Cavis</dc:creator>
  <cp:lastModifiedBy>Mats Hilmersson</cp:lastModifiedBy>
  <dcterms:created xsi:type="dcterms:W3CDTF">2023-08-21T14:08:48Z</dcterms:created>
  <dcterms:modified xsi:type="dcterms:W3CDTF">2023-09-25T09:33:11Z</dcterms:modified>
</cp:coreProperties>
</file>